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lf\Dropbox (Tech for Ag)\TFA Main\Price Lists\Crowd Gates\Crowd Gate Pricing\"/>
    </mc:Choice>
  </mc:AlternateContent>
  <bookViews>
    <workbookView xWindow="0" yWindow="0" windowWidth="23020" windowHeight="9010"/>
  </bookViews>
  <sheets>
    <sheet name="Official Pric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20" i="1"/>
  <c r="G18" i="1"/>
  <c r="G16" i="1"/>
  <c r="G17" i="1"/>
  <c r="G28" i="1"/>
  <c r="G29" i="1"/>
  <c r="G30" i="1"/>
  <c r="G31" i="1"/>
  <c r="G32" i="1"/>
  <c r="G12" i="1"/>
  <c r="G10" i="1"/>
  <c r="G9" i="1"/>
  <c r="G5" i="1" l="1"/>
  <c r="G7" i="1"/>
  <c r="G6" i="1"/>
  <c r="G4" i="1"/>
  <c r="G21" i="1" l="1"/>
  <c r="G22" i="1" s="1"/>
</calcChain>
</file>

<file path=xl/sharedStrings.xml><?xml version="1.0" encoding="utf-8"?>
<sst xmlns="http://schemas.openxmlformats.org/spreadsheetml/2006/main" count="153" uniqueCount="65">
  <si>
    <t>Holding Pen</t>
  </si>
  <si>
    <t>Technical Specifications</t>
  </si>
  <si>
    <r>
      <t xml:space="preserve">End User Prices
</t>
    </r>
    <r>
      <rPr>
        <sz val="10"/>
        <rFont val="Arial"/>
        <family val="2"/>
      </rPr>
      <t xml:space="preserve">if bought thru local Dealer. 
</t>
    </r>
    <r>
      <rPr>
        <b/>
        <sz val="10"/>
        <rFont val="Arial"/>
        <family val="2"/>
      </rPr>
      <t>15% Dairy-Direct Discount applies if you buy the gates directly from TechForAg</t>
    </r>
  </si>
  <si>
    <t>Witdh</t>
  </si>
  <si>
    <t>Length</t>
  </si>
  <si>
    <t>Model</t>
  </si>
  <si>
    <t>Size of (2) 
Main Beams</t>
  </si>
  <si>
    <t>Air Motor</t>
  </si>
  <si>
    <t>Lift Cylinder</t>
  </si>
  <si>
    <t xml:space="preserve">
Regular Steel - Cold Galvanized</t>
  </si>
  <si>
    <t xml:space="preserve">
All Stainless</t>
  </si>
  <si>
    <t>10 to 14 ft 11"</t>
  </si>
  <si>
    <t>up to 75 ft</t>
  </si>
  <si>
    <t>3"</t>
  </si>
  <si>
    <t>2 AM</t>
  </si>
  <si>
    <t>3" SST</t>
  </si>
  <si>
    <t>15 to 19 ft 11"</t>
  </si>
  <si>
    <t>4"</t>
  </si>
  <si>
    <t>4 AM</t>
  </si>
  <si>
    <t>4" SST</t>
  </si>
  <si>
    <t>20 to 24 ft 11"</t>
  </si>
  <si>
    <t>5"</t>
  </si>
  <si>
    <t>25 to 29 ft 11"</t>
  </si>
  <si>
    <t>6"</t>
  </si>
  <si>
    <t>30 to 34 ft 11"</t>
  </si>
  <si>
    <t>8"</t>
  </si>
  <si>
    <t>6 AM</t>
  </si>
  <si>
    <t>5" Alum</t>
  </si>
  <si>
    <t>35 to 39 ft 11"</t>
  </si>
  <si>
    <r>
      <rPr>
        <b/>
        <sz val="14"/>
        <color indexed="56"/>
        <rFont val="Castellar"/>
        <family val="1"/>
      </rPr>
      <t xml:space="preserve">Heritage </t>
    </r>
    <r>
      <rPr>
        <b/>
        <sz val="14"/>
        <color indexed="56"/>
        <rFont val="Times New Roman"/>
        <family val="1"/>
      </rPr>
      <t>Gates with Manure Scraper</t>
    </r>
  </si>
  <si>
    <t>120MS</t>
  </si>
  <si>
    <t>170MS</t>
  </si>
  <si>
    <t>220MS</t>
  </si>
  <si>
    <t>270MS</t>
  </si>
  <si>
    <t>6" Alum</t>
  </si>
  <si>
    <t>320MS</t>
  </si>
  <si>
    <t>370MS</t>
  </si>
  <si>
    <t>Motor 
hp</t>
  </si>
  <si>
    <t>E-120</t>
  </si>
  <si>
    <t>1 1/2</t>
  </si>
  <si>
    <t>N/A</t>
  </si>
  <si>
    <t>E-170</t>
  </si>
  <si>
    <t>E-220</t>
  </si>
  <si>
    <t>E-270</t>
  </si>
  <si>
    <t>2</t>
  </si>
  <si>
    <t>E-320</t>
  </si>
  <si>
    <t>40 to 45 ft 11"</t>
  </si>
  <si>
    <t>8 AM</t>
  </si>
  <si>
    <t>8" Alum</t>
  </si>
  <si>
    <t>420 MS</t>
  </si>
  <si>
    <t>We are still testing and evaluating Manure Scrapers for Gates wider than 46 ft</t>
  </si>
  <si>
    <t>3</t>
  </si>
  <si>
    <r>
      <rPr>
        <b/>
        <sz val="16"/>
        <color indexed="56"/>
        <rFont val="Times New Roman"/>
        <family val="1"/>
      </rPr>
      <t xml:space="preserve">Electrically-Driven </t>
    </r>
    <r>
      <rPr>
        <b/>
        <sz val="16"/>
        <color indexed="56"/>
        <rFont val="Castellar"/>
        <family val="1"/>
      </rPr>
      <t xml:space="preserve">Heritage </t>
    </r>
    <r>
      <rPr>
        <b/>
        <sz val="16"/>
        <color indexed="56"/>
        <rFont val="Times New Roman"/>
        <family val="1"/>
      </rPr>
      <t>Gates</t>
    </r>
    <r>
      <rPr>
        <sz val="12"/>
        <rFont val="Times New Roman"/>
        <family val="1"/>
      </rPr>
      <t xml:space="preserve"> </t>
    </r>
  </si>
  <si>
    <t>40 to 44 ft 11"</t>
  </si>
  <si>
    <t>45 to 49 ft 11"</t>
  </si>
  <si>
    <t>10"</t>
  </si>
  <si>
    <t>50 to 54 ft 11"</t>
  </si>
  <si>
    <t>6" Alum.</t>
  </si>
  <si>
    <t>35 ft gates and wider come with gussets and guy wire over the (2) 8"/10" beams to prevent sagging</t>
  </si>
  <si>
    <t>For Holding Pens longer than 75 ft  add $35/ft - covers air-hose support cable; A-2060 or #80 roller chain; Triple Coiled Polyurethane Hoses; Control Hose Harness, etc.</t>
  </si>
  <si>
    <t>Gates up tp 27 ft wide ship by Commercial freight. Larger gates need to go by dedicated truck @ maybe $4.85/mile. We prefer you make your own trucking arrangements.</t>
  </si>
  <si>
    <r>
      <t xml:space="preserve">
All </t>
    </r>
    <r>
      <rPr>
        <b/>
        <i/>
        <u/>
        <sz val="12"/>
        <color rgb="FFFF0000"/>
        <rFont val="Times New Roman"/>
        <family val="1"/>
      </rPr>
      <t>Stainless</t>
    </r>
    <r>
      <rPr>
        <b/>
        <i/>
        <sz val="12"/>
        <color rgb="FFFF0000"/>
        <rFont val="Times New Roman"/>
        <family val="1"/>
      </rPr>
      <t xml:space="preserve"> Crowd Gates have been discontinued   due to uncertain Pricing. Our stainless suppliers have increased prices by as much as 700%! And yes - you read that correctly.</t>
    </r>
  </si>
  <si>
    <t>- These gates are driven by either 1 1/2, 2  or 3 hp 3-phase motors. 
- They are controlled by a single toggle switch via a Variable Speed Drive (aka Frequency Controllers).      
   FreqController converts single phase to 3-phase 
- Main Carriages are identical to our heavy duty air-driven gates. 
- Gates do not lift, though lift cylinders are optionally available as a custome-built gate - Request quote. 
- Instead they come with either sliding or swinging gates for the cows to get to the front of the Holding Pen
- Swinging gates can swing either from the sides or from the center of the gate.
- If your cows enter the holding pen from the side, no swinging or sliding gates are required. Cows enter H.P. in front of gate. Subtract $950 from any price shown</t>
  </si>
  <si>
    <r>
      <t>Heritage</t>
    </r>
    <r>
      <rPr>
        <b/>
        <sz val="12"/>
        <color indexed="18"/>
        <rFont val="Arial"/>
        <family val="2"/>
      </rPr>
      <t xml:space="preserve"> </t>
    </r>
    <r>
      <rPr>
        <b/>
        <sz val="14"/>
        <color indexed="18"/>
        <rFont val="Times New Roman"/>
        <family val="1"/>
      </rPr>
      <t>Crowd Gates</t>
    </r>
    <r>
      <rPr>
        <b/>
        <sz val="12"/>
        <color indexed="18"/>
        <rFont val="Arial"/>
        <family val="2"/>
      </rPr>
      <t xml:space="preserve">
</t>
    </r>
    <r>
      <rPr>
        <sz val="8"/>
        <color indexed="18"/>
        <rFont val="Arial"/>
        <family val="2"/>
      </rPr>
      <t>(Revised 01/14/22 # 16)</t>
    </r>
  </si>
  <si>
    <t>For Holding Pens longer than 75 ft  add $35/ft - covers air-hose support cable; A-2060 #60 roller chain; Triple Coiled Polyurethane Hoses; Control Hose Harness, etc. 4" Channel not 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</si>
</sst>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1" x14ac:knownFonts="1">
    <font>
      <sz val="10"/>
      <name val="Arial"/>
    </font>
    <font>
      <sz val="10"/>
      <name val="Arial"/>
    </font>
    <font>
      <b/>
      <sz val="14"/>
      <color indexed="18"/>
      <name val="Castellar"/>
      <family val="1"/>
    </font>
    <font>
      <b/>
      <sz val="12"/>
      <color indexed="18"/>
      <name val="Arial"/>
      <family val="2"/>
    </font>
    <font>
      <sz val="8"/>
      <color indexed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color rgb="FF002060"/>
      <name val="Times New Roman"/>
      <family val="1"/>
    </font>
    <font>
      <b/>
      <sz val="14"/>
      <color indexed="56"/>
      <name val="Castellar"/>
      <family val="1"/>
    </font>
    <font>
      <b/>
      <sz val="14"/>
      <color indexed="56"/>
      <name val="Times New Roman"/>
      <family val="1"/>
    </font>
    <font>
      <sz val="16"/>
      <name val="Times New Roman"/>
      <family val="1"/>
    </font>
    <font>
      <b/>
      <sz val="16"/>
      <color indexed="56"/>
      <name val="Times New Roman"/>
      <family val="1"/>
    </font>
    <font>
      <b/>
      <sz val="16"/>
      <color indexed="56"/>
      <name val="Castellar"/>
      <family val="1"/>
    </font>
    <font>
      <sz val="16"/>
      <name val="Arial"/>
      <family val="2"/>
    </font>
    <font>
      <sz val="12"/>
      <name val="Arial"/>
      <family val="2"/>
    </font>
    <font>
      <b/>
      <i/>
      <sz val="12"/>
      <color rgb="FFFF0000"/>
      <name val="Times New Roman"/>
      <family val="1"/>
    </font>
    <font>
      <b/>
      <i/>
      <u/>
      <sz val="12"/>
      <color rgb="FFFF0000"/>
      <name val="Times New Roman"/>
      <family val="1"/>
    </font>
    <font>
      <b/>
      <sz val="14"/>
      <color indexed="1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8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164" fontId="9" fillId="0" borderId="1" xfId="1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8" fillId="0" borderId="7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9" fillId="0" borderId="2" xfId="0" quotePrefix="1" applyFont="1" applyBorder="1" applyAlignment="1">
      <alignment horizontal="left" wrapText="1"/>
    </xf>
    <xf numFmtId="0" fontId="17" fillId="0" borderId="3" xfId="0" applyFont="1" applyBorder="1" applyAlignment="1">
      <alignment horizontal="left"/>
    </xf>
    <xf numFmtId="0" fontId="17" fillId="0" borderId="4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topLeftCell="A13" zoomScaleNormal="100" workbookViewId="0">
      <selection activeCell="A13" sqref="A13:D13"/>
    </sheetView>
  </sheetViews>
  <sheetFormatPr defaultRowHeight="12.5" x14ac:dyDescent="0.25"/>
  <cols>
    <col min="1" max="1" width="14" customWidth="1"/>
    <col min="2" max="2" width="12.36328125" customWidth="1"/>
    <col min="3" max="3" width="8.36328125" customWidth="1"/>
    <col min="4" max="4" width="14" customWidth="1"/>
    <col min="6" max="6" width="9.08984375" customWidth="1"/>
    <col min="7" max="7" width="15.08984375" customWidth="1"/>
    <col min="8" max="8" width="12.90625" customWidth="1"/>
  </cols>
  <sheetData>
    <row r="1" spans="1:8" ht="35.25" customHeight="1" x14ac:dyDescent="0.45">
      <c r="A1" s="9" t="s">
        <v>63</v>
      </c>
      <c r="B1" s="10"/>
      <c r="C1" s="10"/>
      <c r="D1" s="10"/>
      <c r="E1" s="10"/>
      <c r="F1" s="10"/>
      <c r="G1" s="10"/>
      <c r="H1" s="10"/>
    </row>
    <row r="2" spans="1:8" ht="70.5" customHeight="1" x14ac:dyDescent="0.35">
      <c r="A2" s="11" t="s">
        <v>0</v>
      </c>
      <c r="B2" s="11"/>
      <c r="C2" s="11" t="s">
        <v>1</v>
      </c>
      <c r="D2" s="11"/>
      <c r="E2" s="11"/>
      <c r="F2" s="11"/>
      <c r="G2" s="12" t="s">
        <v>2</v>
      </c>
      <c r="H2" s="11"/>
    </row>
    <row r="3" spans="1:8" s="2" customFormat="1" ht="52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8" t="s">
        <v>61</v>
      </c>
    </row>
    <row r="4" spans="1:8" s="6" customFormat="1" ht="24" customHeight="1" x14ac:dyDescent="0.35">
      <c r="A4" s="3" t="s">
        <v>11</v>
      </c>
      <c r="B4" s="3" t="s">
        <v>12</v>
      </c>
      <c r="C4" s="3">
        <v>120</v>
      </c>
      <c r="D4" s="3" t="s">
        <v>13</v>
      </c>
      <c r="E4" s="4" t="s">
        <v>14</v>
      </c>
      <c r="F4" s="3" t="s">
        <v>15</v>
      </c>
      <c r="G4" s="5">
        <f>12995/0.65</f>
        <v>19992.307692307691</v>
      </c>
      <c r="H4" s="19"/>
    </row>
    <row r="5" spans="1:8" s="6" customFormat="1" ht="24" customHeight="1" x14ac:dyDescent="0.35">
      <c r="A5" s="3" t="s">
        <v>16</v>
      </c>
      <c r="B5" s="3" t="s">
        <v>12</v>
      </c>
      <c r="C5" s="3">
        <v>170</v>
      </c>
      <c r="D5" s="3" t="s">
        <v>17</v>
      </c>
      <c r="E5" s="4" t="s">
        <v>18</v>
      </c>
      <c r="F5" s="3" t="s">
        <v>19</v>
      </c>
      <c r="G5" s="5">
        <f>14250/0.6</f>
        <v>23750</v>
      </c>
      <c r="H5" s="19"/>
    </row>
    <row r="6" spans="1:8" s="6" customFormat="1" ht="24" customHeight="1" x14ac:dyDescent="0.35">
      <c r="A6" s="3" t="s">
        <v>20</v>
      </c>
      <c r="B6" s="3" t="s">
        <v>12</v>
      </c>
      <c r="C6" s="3">
        <v>220</v>
      </c>
      <c r="D6" s="3" t="s">
        <v>21</v>
      </c>
      <c r="E6" s="4" t="s">
        <v>18</v>
      </c>
      <c r="F6" s="3" t="s">
        <v>19</v>
      </c>
      <c r="G6" s="5">
        <f>17790/0.65</f>
        <v>27369.23076923077</v>
      </c>
      <c r="H6" s="19"/>
    </row>
    <row r="7" spans="1:8" s="6" customFormat="1" ht="24" customHeight="1" x14ac:dyDescent="0.35">
      <c r="A7" s="3" t="s">
        <v>22</v>
      </c>
      <c r="B7" s="3" t="s">
        <v>12</v>
      </c>
      <c r="C7" s="3">
        <v>270</v>
      </c>
      <c r="D7" s="3" t="s">
        <v>23</v>
      </c>
      <c r="E7" s="4" t="s">
        <v>18</v>
      </c>
      <c r="F7" s="3" t="s">
        <v>19</v>
      </c>
      <c r="G7" s="5">
        <f>19897/0.65</f>
        <v>30610.76923076923</v>
      </c>
      <c r="H7" s="19"/>
    </row>
    <row r="8" spans="1:8" s="6" customFormat="1" ht="24" customHeight="1" x14ac:dyDescent="0.35">
      <c r="A8" s="3" t="s">
        <v>24</v>
      </c>
      <c r="B8" s="3" t="s">
        <v>12</v>
      </c>
      <c r="C8" s="3">
        <v>320</v>
      </c>
      <c r="D8" s="3" t="s">
        <v>25</v>
      </c>
      <c r="E8" s="4" t="s">
        <v>26</v>
      </c>
      <c r="F8" s="3" t="s">
        <v>27</v>
      </c>
      <c r="G8" s="5">
        <v>35611</v>
      </c>
      <c r="H8" s="19"/>
    </row>
    <row r="9" spans="1:8" s="6" customFormat="1" ht="24" customHeight="1" x14ac:dyDescent="0.35">
      <c r="A9" s="3" t="s">
        <v>28</v>
      </c>
      <c r="B9" s="3" t="s">
        <v>12</v>
      </c>
      <c r="C9" s="3">
        <v>370</v>
      </c>
      <c r="D9" s="3" t="s">
        <v>25</v>
      </c>
      <c r="E9" s="4" t="s">
        <v>26</v>
      </c>
      <c r="F9" s="3" t="s">
        <v>27</v>
      </c>
      <c r="G9" s="5">
        <f>25694/0.6</f>
        <v>42823.333333333336</v>
      </c>
      <c r="H9" s="19"/>
    </row>
    <row r="10" spans="1:8" s="6" customFormat="1" ht="24" customHeight="1" x14ac:dyDescent="0.35">
      <c r="A10" s="3" t="s">
        <v>53</v>
      </c>
      <c r="B10" s="3" t="s">
        <v>12</v>
      </c>
      <c r="C10" s="3">
        <v>420</v>
      </c>
      <c r="D10" s="3" t="s">
        <v>25</v>
      </c>
      <c r="E10" s="4" t="s">
        <v>47</v>
      </c>
      <c r="F10" s="3" t="s">
        <v>34</v>
      </c>
      <c r="G10" s="5">
        <f>29125/0.6</f>
        <v>48541.666666666672</v>
      </c>
      <c r="H10" s="19"/>
    </row>
    <row r="11" spans="1:8" s="6" customFormat="1" ht="24" customHeight="1" x14ac:dyDescent="0.35">
      <c r="A11" s="7" t="s">
        <v>54</v>
      </c>
      <c r="B11" s="7" t="s">
        <v>12</v>
      </c>
      <c r="C11" s="7">
        <v>470</v>
      </c>
      <c r="D11" s="7" t="s">
        <v>55</v>
      </c>
      <c r="E11" s="4" t="s">
        <v>47</v>
      </c>
      <c r="F11" s="7" t="s">
        <v>57</v>
      </c>
      <c r="G11" s="5">
        <v>56088</v>
      </c>
      <c r="H11" s="19"/>
    </row>
    <row r="12" spans="1:8" s="6" customFormat="1" ht="24" customHeight="1" x14ac:dyDescent="0.35">
      <c r="A12" s="7" t="s">
        <v>56</v>
      </c>
      <c r="B12" s="7" t="s">
        <v>12</v>
      </c>
      <c r="C12" s="7">
        <v>520</v>
      </c>
      <c r="D12" s="7" t="s">
        <v>55</v>
      </c>
      <c r="E12" s="4" t="s">
        <v>47</v>
      </c>
      <c r="F12" s="7" t="s">
        <v>57</v>
      </c>
      <c r="G12" s="5">
        <f>64808</f>
        <v>64808</v>
      </c>
      <c r="H12" s="20"/>
    </row>
    <row r="13" spans="1:8" s="6" customFormat="1" ht="67.5" customHeight="1" x14ac:dyDescent="0.35">
      <c r="A13" s="15" t="s">
        <v>58</v>
      </c>
      <c r="B13" s="16"/>
      <c r="C13" s="16"/>
      <c r="D13" s="17"/>
      <c r="E13" s="13" t="s">
        <v>64</v>
      </c>
      <c r="F13" s="14"/>
      <c r="G13" s="14"/>
      <c r="H13" s="14"/>
    </row>
    <row r="14" spans="1:8" s="6" customFormat="1" ht="30.75" customHeight="1" x14ac:dyDescent="0.35">
      <c r="A14" s="8" t="s">
        <v>29</v>
      </c>
      <c r="B14" s="8"/>
      <c r="C14" s="8"/>
      <c r="D14" s="8"/>
      <c r="E14" s="8"/>
      <c r="F14" s="8"/>
      <c r="G14" s="8"/>
      <c r="H14" s="8"/>
    </row>
    <row r="15" spans="1:8" s="6" customFormat="1" ht="49.5" customHeight="1" x14ac:dyDescent="0.35">
      <c r="A15" s="1" t="s">
        <v>3</v>
      </c>
      <c r="B15" s="1" t="s">
        <v>4</v>
      </c>
      <c r="C15" s="1" t="s">
        <v>5</v>
      </c>
      <c r="D15" s="1" t="s">
        <v>6</v>
      </c>
      <c r="E15" s="1" t="s">
        <v>7</v>
      </c>
      <c r="F15" s="1" t="s">
        <v>8</v>
      </c>
      <c r="G15" s="1" t="s">
        <v>9</v>
      </c>
      <c r="H15" s="1" t="s">
        <v>10</v>
      </c>
    </row>
    <row r="16" spans="1:8" s="6" customFormat="1" ht="20.25" customHeight="1" x14ac:dyDescent="0.35">
      <c r="A16" s="3" t="s">
        <v>11</v>
      </c>
      <c r="B16" s="3" t="s">
        <v>12</v>
      </c>
      <c r="C16" s="3" t="s">
        <v>30</v>
      </c>
      <c r="D16" s="3" t="s">
        <v>17</v>
      </c>
      <c r="E16" s="4" t="s">
        <v>18</v>
      </c>
      <c r="F16" s="3" t="s">
        <v>19</v>
      </c>
      <c r="G16" s="5">
        <f>15750/0.65</f>
        <v>24230.76923076923</v>
      </c>
      <c r="H16" s="5"/>
    </row>
    <row r="17" spans="1:8" s="6" customFormat="1" ht="20.25" customHeight="1" x14ac:dyDescent="0.35">
      <c r="A17" s="3" t="s">
        <v>16</v>
      </c>
      <c r="B17" s="3" t="s">
        <v>12</v>
      </c>
      <c r="C17" s="3" t="s">
        <v>31</v>
      </c>
      <c r="D17" s="3" t="s">
        <v>17</v>
      </c>
      <c r="E17" s="4" t="s">
        <v>18</v>
      </c>
      <c r="F17" s="3" t="s">
        <v>19</v>
      </c>
      <c r="G17" s="5">
        <f>19055/0.65</f>
        <v>29315.384615384613</v>
      </c>
      <c r="H17" s="5"/>
    </row>
    <row r="18" spans="1:8" s="6" customFormat="1" ht="20.25" customHeight="1" x14ac:dyDescent="0.35">
      <c r="A18" s="3" t="s">
        <v>20</v>
      </c>
      <c r="B18" s="3" t="s">
        <v>12</v>
      </c>
      <c r="C18" s="3" t="s">
        <v>32</v>
      </c>
      <c r="D18" s="3" t="s">
        <v>21</v>
      </c>
      <c r="E18" s="4" t="s">
        <v>18</v>
      </c>
      <c r="F18" s="3" t="s">
        <v>27</v>
      </c>
      <c r="G18" s="5">
        <f>22450/0.65</f>
        <v>34538.461538461539</v>
      </c>
      <c r="H18" s="5"/>
    </row>
    <row r="19" spans="1:8" s="6" customFormat="1" ht="20.25" customHeight="1" x14ac:dyDescent="0.35">
      <c r="A19" s="3" t="s">
        <v>22</v>
      </c>
      <c r="B19" s="3" t="s">
        <v>12</v>
      </c>
      <c r="C19" s="3" t="s">
        <v>33</v>
      </c>
      <c r="D19" s="3" t="s">
        <v>23</v>
      </c>
      <c r="E19" s="4" t="s">
        <v>26</v>
      </c>
      <c r="F19" s="3" t="s">
        <v>27</v>
      </c>
      <c r="G19" s="5">
        <f>25650/0.65</f>
        <v>39461.538461538461</v>
      </c>
      <c r="H19" s="5"/>
    </row>
    <row r="20" spans="1:8" s="6" customFormat="1" ht="20.25" customHeight="1" x14ac:dyDescent="0.35">
      <c r="A20" s="3" t="s">
        <v>24</v>
      </c>
      <c r="B20" s="3" t="s">
        <v>12</v>
      </c>
      <c r="C20" s="3" t="s">
        <v>35</v>
      </c>
      <c r="D20" s="3" t="s">
        <v>25</v>
      </c>
      <c r="E20" s="4" t="s">
        <v>26</v>
      </c>
      <c r="F20" s="3" t="s">
        <v>34</v>
      </c>
      <c r="G20" s="5">
        <f>28540/0.65</f>
        <v>43907.692307692305</v>
      </c>
      <c r="H20" s="5"/>
    </row>
    <row r="21" spans="1:8" s="6" customFormat="1" ht="20.25" customHeight="1" x14ac:dyDescent="0.35">
      <c r="A21" s="3" t="s">
        <v>28</v>
      </c>
      <c r="B21" s="3" t="s">
        <v>12</v>
      </c>
      <c r="C21" s="3" t="s">
        <v>36</v>
      </c>
      <c r="D21" s="3" t="s">
        <v>25</v>
      </c>
      <c r="E21" s="4" t="s">
        <v>47</v>
      </c>
      <c r="F21" s="3" t="s">
        <v>34</v>
      </c>
      <c r="G21" s="5">
        <f>G20/0.85</f>
        <v>51656.108597285063</v>
      </c>
      <c r="H21" s="5"/>
    </row>
    <row r="22" spans="1:8" s="6" customFormat="1" ht="20.25" customHeight="1" x14ac:dyDescent="0.35">
      <c r="A22" s="7" t="s">
        <v>46</v>
      </c>
      <c r="B22" s="7" t="s">
        <v>12</v>
      </c>
      <c r="C22" s="7" t="s">
        <v>49</v>
      </c>
      <c r="D22" s="7" t="s">
        <v>25</v>
      </c>
      <c r="E22" s="4" t="s">
        <v>47</v>
      </c>
      <c r="F22" s="7" t="s">
        <v>48</v>
      </c>
      <c r="G22" s="5">
        <f>G21/0.85</f>
        <v>60771.892467394195</v>
      </c>
      <c r="H22" s="5"/>
    </row>
    <row r="23" spans="1:8" ht="21.75" customHeight="1" x14ac:dyDescent="0.25">
      <c r="A23" s="21" t="s">
        <v>50</v>
      </c>
      <c r="B23" s="21"/>
      <c r="C23" s="21"/>
      <c r="D23" s="21"/>
      <c r="E23" s="21"/>
      <c r="F23" s="21"/>
      <c r="G23" s="21"/>
      <c r="H23" s="21"/>
    </row>
    <row r="24" spans="1:8" ht="89.25" customHeight="1" x14ac:dyDescent="0.25">
      <c r="A24" s="13" t="s">
        <v>60</v>
      </c>
      <c r="B24" s="22"/>
      <c r="C24" s="22"/>
      <c r="D24" s="22"/>
      <c r="E24" s="13" t="s">
        <v>59</v>
      </c>
      <c r="F24" s="14"/>
      <c r="G24" s="14"/>
      <c r="H24" s="14"/>
    </row>
    <row r="25" spans="1:8" ht="46.5" customHeight="1" x14ac:dyDescent="0.25">
      <c r="A25" s="23" t="s">
        <v>52</v>
      </c>
      <c r="B25" s="24"/>
      <c r="C25" s="24"/>
      <c r="D25" s="24"/>
      <c r="E25" s="24"/>
      <c r="F25" s="24"/>
      <c r="G25" s="24"/>
      <c r="H25" s="25"/>
    </row>
    <row r="26" spans="1:8" ht="166.5" customHeight="1" x14ac:dyDescent="0.35">
      <c r="A26" s="26" t="s">
        <v>62</v>
      </c>
      <c r="B26" s="27"/>
      <c r="C26" s="27"/>
      <c r="D26" s="27"/>
      <c r="E26" s="27"/>
      <c r="F26" s="27"/>
      <c r="G26" s="27"/>
      <c r="H26" s="28"/>
    </row>
    <row r="27" spans="1:8" s="6" customFormat="1" ht="49.5" customHeight="1" x14ac:dyDescent="0.35">
      <c r="A27" s="1" t="s">
        <v>3</v>
      </c>
      <c r="B27" s="1" t="s">
        <v>4</v>
      </c>
      <c r="C27" s="1" t="s">
        <v>5</v>
      </c>
      <c r="D27" s="1" t="s">
        <v>6</v>
      </c>
      <c r="E27" s="1" t="s">
        <v>37</v>
      </c>
      <c r="F27" s="1" t="s">
        <v>8</v>
      </c>
      <c r="G27" s="1" t="s">
        <v>9</v>
      </c>
      <c r="H27" s="1" t="s">
        <v>10</v>
      </c>
    </row>
    <row r="28" spans="1:8" ht="28.5" customHeight="1" x14ac:dyDescent="0.35">
      <c r="A28" s="3" t="s">
        <v>11</v>
      </c>
      <c r="B28" s="3" t="s">
        <v>12</v>
      </c>
      <c r="C28" s="3" t="s">
        <v>38</v>
      </c>
      <c r="D28" s="3" t="s">
        <v>13</v>
      </c>
      <c r="E28" s="4" t="s">
        <v>39</v>
      </c>
      <c r="F28" s="3" t="s">
        <v>40</v>
      </c>
      <c r="G28" s="5">
        <f>10350/0.65</f>
        <v>15923.076923076922</v>
      </c>
      <c r="H28" s="5"/>
    </row>
    <row r="29" spans="1:8" ht="28.5" customHeight="1" x14ac:dyDescent="0.35">
      <c r="A29" s="3" t="s">
        <v>16</v>
      </c>
      <c r="B29" s="3" t="s">
        <v>12</v>
      </c>
      <c r="C29" s="3" t="s">
        <v>41</v>
      </c>
      <c r="D29" s="3" t="s">
        <v>17</v>
      </c>
      <c r="E29" s="4" t="s">
        <v>39</v>
      </c>
      <c r="F29" s="3" t="s">
        <v>40</v>
      </c>
      <c r="G29" s="5">
        <f>11250/0.65</f>
        <v>17307.692307692309</v>
      </c>
      <c r="H29" s="5"/>
    </row>
    <row r="30" spans="1:8" ht="28.5" customHeight="1" x14ac:dyDescent="0.35">
      <c r="A30" s="3" t="s">
        <v>20</v>
      </c>
      <c r="B30" s="3" t="s">
        <v>12</v>
      </c>
      <c r="C30" s="3" t="s">
        <v>42</v>
      </c>
      <c r="D30" s="3" t="s">
        <v>21</v>
      </c>
      <c r="E30" s="4" t="s">
        <v>39</v>
      </c>
      <c r="F30" s="3" t="s">
        <v>40</v>
      </c>
      <c r="G30" s="5">
        <f>12550/0.65</f>
        <v>19307.692307692309</v>
      </c>
      <c r="H30" s="5"/>
    </row>
    <row r="31" spans="1:8" ht="28.5" customHeight="1" x14ac:dyDescent="0.35">
      <c r="A31" s="3" t="s">
        <v>22</v>
      </c>
      <c r="B31" s="3" t="s">
        <v>12</v>
      </c>
      <c r="C31" s="3" t="s">
        <v>43</v>
      </c>
      <c r="D31" s="3" t="s">
        <v>23</v>
      </c>
      <c r="E31" s="4" t="s">
        <v>44</v>
      </c>
      <c r="F31" s="3" t="s">
        <v>40</v>
      </c>
      <c r="G31" s="5">
        <f>12965/0.61</f>
        <v>21254.098360655738</v>
      </c>
      <c r="H31" s="5"/>
    </row>
    <row r="32" spans="1:8" ht="28.5" customHeight="1" x14ac:dyDescent="0.35">
      <c r="A32" s="3" t="s">
        <v>24</v>
      </c>
      <c r="B32" s="3" t="s">
        <v>12</v>
      </c>
      <c r="C32" s="3" t="s">
        <v>45</v>
      </c>
      <c r="D32" s="3" t="s">
        <v>25</v>
      </c>
      <c r="E32" s="4" t="s">
        <v>51</v>
      </c>
      <c r="F32" s="3" t="s">
        <v>40</v>
      </c>
      <c r="G32" s="5">
        <f>14325/0.6</f>
        <v>23875</v>
      </c>
      <c r="H32" s="5"/>
    </row>
  </sheetData>
  <mergeCells count="13">
    <mergeCell ref="A23:H23"/>
    <mergeCell ref="A24:D24"/>
    <mergeCell ref="E24:H24"/>
    <mergeCell ref="A25:H25"/>
    <mergeCell ref="A26:H26"/>
    <mergeCell ref="A14:H14"/>
    <mergeCell ref="A1:H1"/>
    <mergeCell ref="A2:B2"/>
    <mergeCell ref="C2:F2"/>
    <mergeCell ref="G2:H2"/>
    <mergeCell ref="E13:H13"/>
    <mergeCell ref="A13:D13"/>
    <mergeCell ref="H3:H12"/>
  </mergeCells>
  <printOptions horizontalCentered="1"/>
  <pageMargins left="0.5" right="0.25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 Prices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Rolf</cp:lastModifiedBy>
  <cp:lastPrinted>2022-01-18T15:01:54Z</cp:lastPrinted>
  <dcterms:created xsi:type="dcterms:W3CDTF">2017-07-19T19:35:44Z</dcterms:created>
  <dcterms:modified xsi:type="dcterms:W3CDTF">2022-01-18T15:11:28Z</dcterms:modified>
</cp:coreProperties>
</file>